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480" yWindow="48" windowWidth="13320" windowHeight="11700"/>
  </bookViews>
  <sheets>
    <sheet name="СМП 2016  (2)" sheetId="1" r:id="rId1"/>
  </sheets>
  <externalReferences>
    <externalReference r:id="rId2"/>
  </externalReferences>
  <definedNames>
    <definedName name="_xlnm._FilterDatabase" localSheetId="0" hidden="1">'СМП 2016  (2)'!$A$10:$O$30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'СМП 2016  (2)'!$7:$9</definedName>
    <definedName name="_xlnm.Print_Area" localSheetId="0">'СМП 2016  (2)'!$B$1:$Q$31</definedName>
  </definedNames>
  <calcPr calcId="145621"/>
</workbook>
</file>

<file path=xl/calcChain.xml><?xml version="1.0" encoding="utf-8"?>
<calcChain xmlns="http://schemas.openxmlformats.org/spreadsheetml/2006/main">
  <c r="P30" i="1" l="1"/>
  <c r="N30" i="1"/>
  <c r="Q30" i="1" s="1"/>
  <c r="M30" i="1"/>
  <c r="K30" i="1"/>
  <c r="P29" i="1"/>
  <c r="Q29" i="1" s="1"/>
  <c r="N29" i="1"/>
  <c r="M29" i="1"/>
  <c r="K29" i="1"/>
  <c r="P28" i="1"/>
  <c r="M28" i="1"/>
  <c r="N28" i="1" s="1"/>
  <c r="Q28" i="1" s="1"/>
  <c r="K28" i="1"/>
  <c r="P27" i="1"/>
  <c r="M27" i="1"/>
  <c r="N27" i="1" s="1"/>
  <c r="Q27" i="1" s="1"/>
  <c r="K27" i="1"/>
  <c r="P26" i="1"/>
  <c r="N26" i="1"/>
  <c r="Q26" i="1" s="1"/>
  <c r="M26" i="1"/>
  <c r="K26" i="1"/>
  <c r="P25" i="1"/>
  <c r="Q25" i="1" s="1"/>
  <c r="N25" i="1"/>
  <c r="M25" i="1"/>
  <c r="K25" i="1"/>
  <c r="P24" i="1"/>
  <c r="M24" i="1"/>
  <c r="N24" i="1" s="1"/>
  <c r="Q24" i="1" s="1"/>
  <c r="K24" i="1"/>
  <c r="P23" i="1"/>
  <c r="M23" i="1"/>
  <c r="N23" i="1" s="1"/>
  <c r="Q23" i="1" s="1"/>
  <c r="K23" i="1"/>
  <c r="P22" i="1"/>
  <c r="N22" i="1"/>
  <c r="Q22" i="1" s="1"/>
  <c r="M22" i="1"/>
  <c r="K22" i="1"/>
  <c r="P21" i="1"/>
  <c r="M21" i="1"/>
  <c r="N21" i="1" s="1"/>
  <c r="Q21" i="1" s="1"/>
  <c r="K21" i="1"/>
  <c r="P20" i="1"/>
  <c r="M20" i="1"/>
  <c r="N20" i="1" s="1"/>
  <c r="Q20" i="1" s="1"/>
  <c r="K20" i="1"/>
  <c r="P19" i="1"/>
  <c r="M19" i="1"/>
  <c r="N19" i="1" s="1"/>
  <c r="Q19" i="1" s="1"/>
  <c r="K19" i="1"/>
  <c r="P18" i="1"/>
  <c r="N18" i="1"/>
  <c r="Q18" i="1" s="1"/>
  <c r="M18" i="1"/>
  <c r="K18" i="1"/>
  <c r="P17" i="1"/>
  <c r="M17" i="1"/>
  <c r="N17" i="1" s="1"/>
  <c r="Q17" i="1" s="1"/>
  <c r="K17" i="1"/>
  <c r="P16" i="1"/>
  <c r="M16" i="1"/>
  <c r="N16" i="1" s="1"/>
  <c r="Q16" i="1" s="1"/>
  <c r="K16" i="1"/>
  <c r="P15" i="1"/>
  <c r="M15" i="1"/>
  <c r="N15" i="1" s="1"/>
  <c r="Q15" i="1" s="1"/>
  <c r="K15" i="1"/>
  <c r="P14" i="1"/>
  <c r="N14" i="1"/>
  <c r="Q14" i="1" s="1"/>
  <c r="M14" i="1"/>
  <c r="K14" i="1"/>
  <c r="P13" i="1"/>
  <c r="M13" i="1"/>
  <c r="N13" i="1" s="1"/>
  <c r="Q13" i="1" s="1"/>
  <c r="K13" i="1"/>
  <c r="P12" i="1"/>
  <c r="M12" i="1"/>
  <c r="N12" i="1" s="1"/>
  <c r="Q12" i="1" s="1"/>
  <c r="K12" i="1"/>
  <c r="P11" i="1"/>
  <c r="P31" i="1" s="1"/>
  <c r="M11" i="1"/>
  <c r="M31" i="1" s="1"/>
  <c r="K11" i="1"/>
  <c r="N11" i="1" l="1"/>
  <c r="Q11" i="1" l="1"/>
  <c r="Q31" i="1" s="1"/>
  <c r="N31" i="1"/>
</calcChain>
</file>

<file path=xl/sharedStrings.xml><?xml version="1.0" encoding="utf-8"?>
<sst xmlns="http://schemas.openxmlformats.org/spreadsheetml/2006/main" count="48" uniqueCount="46">
  <si>
    <t>Объем финансового обеспечения  медицинских организаций, оказывающих скорую медицинскую помощь на 2016 год</t>
  </si>
  <si>
    <t>№ п.п.</t>
  </si>
  <si>
    <t>Наименование МО</t>
  </si>
  <si>
    <t>Объемы по нормативу ТПОМС (0,327)</t>
  </si>
  <si>
    <t>Подушевой норматив финасирования 
СМП без учета инокраевых и тромболизиса</t>
  </si>
  <si>
    <t>Численность обслуживаемых, застрахованных лиц  на 01.12.15 (чел.)</t>
  </si>
  <si>
    <t>Коэффициенты дифференциации</t>
  </si>
  <si>
    <t>Объем финансового обеспечения по подушевому финансированию</t>
  </si>
  <si>
    <t>По половозрастной структуре</t>
  </si>
  <si>
    <t>по пост. №462</t>
  </si>
  <si>
    <t>по уровню расходов на содержание имущества</t>
  </si>
  <si>
    <t>достижение показателей "дорожной карты"</t>
  </si>
  <si>
    <t>К пвс</t>
  </si>
  <si>
    <t>КД суб</t>
  </si>
  <si>
    <t>Кдси</t>
  </si>
  <si>
    <t>КД зп</t>
  </si>
  <si>
    <t>Кдинт</t>
  </si>
  <si>
    <t>СКД инт</t>
  </si>
  <si>
    <t>7 мес.(июнь-дек.)</t>
  </si>
  <si>
    <t>5 мес. (январь-май)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</si>
  <si>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</si>
  <si>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</si>
  <si>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</si>
  <si>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 xml:space="preserve">КГБУЗ "Вяземская районная больница" министерства здравоохранения Хабаровского края </t>
  </si>
  <si>
    <t>КГБУЗ "Тугуро-Чумиканская центральная районная больница" министерства здравоохранения Хабаровского края</t>
  </si>
  <si>
    <t>КГБУЗ " Верхнебуреинская центральная районная больница" министерства здравоохранения Хабаровского края</t>
  </si>
  <si>
    <t>КГБУЗ "Комсомольская центральная районная больница" министерства здравоохранения Хабаровского края</t>
  </si>
  <si>
    <t>КГБУЗ "Центральная районная больница района имени П.Осипенко" министерства здравоохранения Хабаровского края</t>
  </si>
  <si>
    <t xml:space="preserve">КГБУЗ "Ульчская районная больница" министерства здравоохранения Хабаровского края </t>
  </si>
  <si>
    <t>КГБУЗ "Советско-Гаванская районная больница" министерства здравоохранения Хабаровского края</t>
  </si>
  <si>
    <t>КГБУЗ "Амурская центральная районная больница"  министерства здравоохранения Хабаровского края</t>
  </si>
  <si>
    <t>КГБУЗ "Ванинская центральная районная больница"  министерства здравоохранения Хабаровского края</t>
  </si>
  <si>
    <t>КГБУЗ "Бикинская центральная районная больница" министерства здравоохранения Хабаровского края</t>
  </si>
  <si>
    <t xml:space="preserve">КГБУЗ "Районная больница района им. Лазо" министерства здравоохранения Хабаровского края </t>
  </si>
  <si>
    <t>КГБУЗ "Аяно-Майская центральная районная больница" министерства здравоохранения Хабаровского края</t>
  </si>
  <si>
    <t xml:space="preserve">КГБУЗ "Солнечная районная больница" министерства здравоохранения Хабаровского края </t>
  </si>
  <si>
    <t>КГБУЗ "Николаевская-на-Амуре центральная районная больница" министерства здравоохранения Хабаровского края</t>
  </si>
  <si>
    <t>КГБУЗ "Охотская центральная районная больница" министерства здравоохранения Хабаровского края</t>
  </si>
  <si>
    <t>ИТОГО Хабаровский край</t>
  </si>
  <si>
    <t>Приложение №4</t>
  </si>
  <si>
    <t>к Дополнительному Соглашению от 29.06.2016 №6</t>
  </si>
  <si>
    <t>Приложение 23 
к Соглашению о тарифах на 2016 год</t>
  </si>
  <si>
    <t>КГБУЗ "Станция скорой медицинской помощи г. Комсомольска-на-Амуре" министерства здравоохранения Хабаровского края</t>
  </si>
  <si>
    <t>КГБУЗ "Станция скорой медицинской помощи г. Хабаровска" министерства здравоохранения Хабаровского края</t>
  </si>
  <si>
    <t>Интегри-рованный коэф-т</t>
  </si>
  <si>
    <t>Средне-взвешенное значение Кдинт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</si>
</sst>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0"/>
    <numFmt numFmtId="166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9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6">
    <xf numFmtId="0" fontId="0" fillId="0" borderId="0" xfId="0"/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3" fontId="6" fillId="2" borderId="7" xfId="0" applyNumberFormat="1" applyFont="1" applyFill="1" applyBorder="1" applyAlignment="1">
      <alignment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1" fontId="7" fillId="2" borderId="9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" fontId="7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164" fontId="8" fillId="2" borderId="7" xfId="1" applyNumberFormat="1" applyFont="1" applyFill="1" applyBorder="1" applyAlignment="1">
      <alignment wrapText="1"/>
    </xf>
    <xf numFmtId="4" fontId="8" fillId="2" borderId="7" xfId="1" applyNumberFormat="1" applyFont="1" applyFill="1" applyBorder="1" applyAlignment="1">
      <alignment horizontal="center" wrapText="1"/>
    </xf>
    <xf numFmtId="165" fontId="8" fillId="2" borderId="7" xfId="1" applyNumberFormat="1" applyFont="1" applyFill="1" applyBorder="1" applyAlignment="1">
      <alignment horizontal="center" wrapText="1"/>
    </xf>
    <xf numFmtId="165" fontId="8" fillId="2" borderId="9" xfId="1" applyNumberFormat="1" applyFont="1" applyFill="1" applyBorder="1" applyAlignment="1">
      <alignment horizontal="center" wrapText="1"/>
    </xf>
    <xf numFmtId="0" fontId="10" fillId="2" borderId="0" xfId="0" applyFont="1" applyFill="1" applyAlignment="1">
      <alignment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wrapText="1"/>
    </xf>
    <xf numFmtId="164" fontId="9" fillId="2" borderId="7" xfId="1" applyNumberFormat="1" applyFont="1" applyFill="1" applyBorder="1" applyAlignment="1">
      <alignment wrapText="1"/>
    </xf>
    <xf numFmtId="43" fontId="9" fillId="2" borderId="9" xfId="1" applyFont="1" applyFill="1" applyBorder="1" applyAlignment="1">
      <alignment wrapText="1"/>
    </xf>
    <xf numFmtId="164" fontId="9" fillId="2" borderId="9" xfId="1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43" fontId="2" fillId="2" borderId="0" xfId="1" applyFont="1" applyFill="1" applyAlignment="1">
      <alignment wrapText="1"/>
    </xf>
    <xf numFmtId="43" fontId="2" fillId="2" borderId="0" xfId="0" applyNumberFormat="1" applyFont="1" applyFill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horizontal="left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6" xfId="1" applyNumberFormat="1" applyFont="1" applyFill="1" applyBorder="1" applyAlignment="1">
      <alignment horizontal="center" vertical="center" wrapText="1"/>
    </xf>
    <xf numFmtId="165" fontId="8" fillId="2" borderId="7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1" fontId="6" fillId="2" borderId="7" xfId="0" applyNumberFormat="1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wrapText="1"/>
    </xf>
    <xf numFmtId="43" fontId="8" fillId="2" borderId="7" xfId="1" applyNumberFormat="1" applyFont="1" applyFill="1" applyBorder="1" applyAlignment="1">
      <alignment wrapText="1"/>
    </xf>
  </cellXfs>
  <cellStyles count="3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38"/>
  <sheetViews>
    <sheetView tabSelected="1" view="pageBreakPreview" zoomScale="85" zoomScaleNormal="50" zoomScaleSheetLayoutView="85" workbookViewId="0">
      <pane xSplit="3" ySplit="9" topLeftCell="D30" activePane="bottomRight" state="frozen"/>
      <selection activeCell="C1" sqref="C1"/>
      <selection pane="topRight" activeCell="D1" sqref="D1"/>
      <selection pane="bottomLeft" activeCell="C8" sqref="C8"/>
      <selection pane="bottomRight" activeCell="L30" sqref="L30"/>
    </sheetView>
  </sheetViews>
  <sheetFormatPr defaultColWidth="9.109375" defaultRowHeight="18" x14ac:dyDescent="0.35"/>
  <cols>
    <col min="1" max="1" width="12.33203125" style="1" hidden="1" customWidth="1"/>
    <col min="2" max="2" width="5.77734375" style="1" customWidth="1"/>
    <col min="3" max="3" width="48.5546875" style="1" customWidth="1"/>
    <col min="4" max="4" width="16.33203125" style="1" hidden="1" customWidth="1"/>
    <col min="5" max="5" width="18.5546875" style="1" customWidth="1"/>
    <col min="6" max="6" width="19.44140625" style="1" customWidth="1"/>
    <col min="7" max="7" width="13.33203125" style="1" customWidth="1"/>
    <col min="8" max="8" width="10.77734375" style="1" customWidth="1"/>
    <col min="9" max="9" width="16" style="1" customWidth="1"/>
    <col min="10" max="10" width="15.33203125" style="1" customWidth="1"/>
    <col min="11" max="11" width="12.77734375" style="1" customWidth="1"/>
    <col min="12" max="12" width="11.77734375" style="1" customWidth="1"/>
    <col min="13" max="13" width="25" style="1" hidden="1" customWidth="1"/>
    <col min="14" max="14" width="20.33203125" style="1" hidden="1" customWidth="1"/>
    <col min="15" max="15" width="26.109375" style="1" hidden="1" customWidth="1"/>
    <col min="16" max="16" width="27.33203125" style="1" hidden="1" customWidth="1"/>
    <col min="17" max="17" width="23.88671875" style="1" customWidth="1"/>
    <col min="18" max="16384" width="9.109375" style="1"/>
  </cols>
  <sheetData>
    <row r="1" spans="1:18" ht="18" customHeight="1" x14ac:dyDescent="0.35">
      <c r="L1" s="40" t="s">
        <v>39</v>
      </c>
      <c r="M1" s="40"/>
      <c r="N1" s="40"/>
      <c r="O1" s="40"/>
      <c r="P1" s="40"/>
      <c r="Q1" s="40"/>
    </row>
    <row r="2" spans="1:18" ht="30.6" customHeight="1" x14ac:dyDescent="0.35">
      <c r="L2" s="40" t="s">
        <v>40</v>
      </c>
      <c r="M2" s="40"/>
      <c r="N2" s="40"/>
      <c r="O2" s="40"/>
      <c r="P2" s="40"/>
      <c r="Q2" s="40"/>
    </row>
    <row r="3" spans="1:18" ht="46.8" customHeight="1" x14ac:dyDescent="0.35">
      <c r="L3" s="40" t="s">
        <v>41</v>
      </c>
      <c r="M3" s="40"/>
      <c r="N3" s="40"/>
      <c r="O3" s="40"/>
      <c r="P3" s="40"/>
      <c r="Q3" s="40"/>
    </row>
    <row r="4" spans="1:18" ht="39.6" customHeight="1" x14ac:dyDescent="0.4">
      <c r="C4" s="38" t="s">
        <v>0</v>
      </c>
      <c r="D4" s="38"/>
      <c r="E4" s="38"/>
      <c r="F4" s="38"/>
      <c r="G4" s="38"/>
      <c r="H4" s="38"/>
      <c r="I4" s="38"/>
      <c r="J4" s="38"/>
      <c r="K4" s="38"/>
      <c r="L4" s="38"/>
      <c r="M4" s="47"/>
      <c r="N4" s="47"/>
      <c r="Q4" s="39"/>
      <c r="R4" s="39"/>
    </row>
    <row r="5" spans="1:18" ht="39.6" hidden="1" customHeight="1" x14ac:dyDescent="0.35">
      <c r="C5" s="2"/>
      <c r="D5" s="2"/>
      <c r="E5" s="2"/>
      <c r="F5" s="2"/>
      <c r="G5" s="2"/>
      <c r="H5" s="2"/>
      <c r="I5" s="2"/>
      <c r="J5" s="2"/>
      <c r="K5" s="48"/>
      <c r="L5" s="48"/>
      <c r="M5" s="48"/>
      <c r="N5" s="48"/>
    </row>
    <row r="6" spans="1:18" ht="39.6" hidden="1" customHeight="1" x14ac:dyDescent="0.35">
      <c r="C6" s="3"/>
      <c r="D6" s="4"/>
      <c r="M6" s="1">
        <v>29.12</v>
      </c>
    </row>
    <row r="7" spans="1:18" s="5" customFormat="1" ht="43.95" customHeight="1" x14ac:dyDescent="0.35">
      <c r="B7" s="41" t="s">
        <v>1</v>
      </c>
      <c r="C7" s="41" t="s">
        <v>2</v>
      </c>
      <c r="D7" s="41" t="s">
        <v>3</v>
      </c>
      <c r="E7" s="44" t="s">
        <v>4</v>
      </c>
      <c r="F7" s="44" t="s">
        <v>5</v>
      </c>
      <c r="G7" s="32" t="s">
        <v>6</v>
      </c>
      <c r="H7" s="33"/>
      <c r="I7" s="33"/>
      <c r="J7" s="34"/>
      <c r="K7" s="49" t="s">
        <v>44</v>
      </c>
      <c r="L7" s="49" t="s">
        <v>45</v>
      </c>
      <c r="M7" s="49" t="s">
        <v>7</v>
      </c>
      <c r="N7" s="50"/>
      <c r="O7" s="49" t="s">
        <v>7</v>
      </c>
      <c r="Q7" s="49" t="s">
        <v>7</v>
      </c>
    </row>
    <row r="8" spans="1:18" s="6" customFormat="1" ht="75" customHeight="1" x14ac:dyDescent="0.35">
      <c r="B8" s="42"/>
      <c r="C8" s="42"/>
      <c r="D8" s="42"/>
      <c r="E8" s="45"/>
      <c r="F8" s="45"/>
      <c r="G8" s="7" t="s">
        <v>8</v>
      </c>
      <c r="H8" s="8" t="s">
        <v>9</v>
      </c>
      <c r="I8" s="8" t="s">
        <v>10</v>
      </c>
      <c r="J8" s="8" t="s">
        <v>11</v>
      </c>
      <c r="K8" s="51"/>
      <c r="L8" s="51"/>
      <c r="M8" s="51"/>
      <c r="N8" s="52"/>
      <c r="O8" s="51"/>
      <c r="Q8" s="51"/>
    </row>
    <row r="9" spans="1:18" s="9" customFormat="1" ht="46.2" customHeight="1" x14ac:dyDescent="0.35">
      <c r="B9" s="43"/>
      <c r="C9" s="43"/>
      <c r="D9" s="43"/>
      <c r="E9" s="46"/>
      <c r="F9" s="46"/>
      <c r="G9" s="8" t="s">
        <v>12</v>
      </c>
      <c r="H9" s="8" t="s">
        <v>13</v>
      </c>
      <c r="I9" s="10" t="s">
        <v>14</v>
      </c>
      <c r="J9" s="10" t="s">
        <v>15</v>
      </c>
      <c r="K9" s="10" t="s">
        <v>16</v>
      </c>
      <c r="L9" s="10" t="s">
        <v>17</v>
      </c>
      <c r="M9" s="10">
        <v>2016</v>
      </c>
      <c r="N9" s="10"/>
      <c r="O9" s="10">
        <v>2016</v>
      </c>
      <c r="Q9" s="10">
        <v>2016</v>
      </c>
    </row>
    <row r="10" spans="1:18" s="9" customFormat="1" ht="39.6" hidden="1" customHeight="1" x14ac:dyDescent="0.35">
      <c r="B10" s="11"/>
      <c r="C10" s="11"/>
      <c r="D10" s="11"/>
      <c r="E10" s="12"/>
      <c r="F10" s="12"/>
      <c r="G10" s="8"/>
      <c r="H10" s="8"/>
      <c r="I10" s="13"/>
      <c r="J10" s="13"/>
      <c r="K10" s="13"/>
      <c r="L10" s="13"/>
      <c r="M10" s="13"/>
      <c r="N10" s="53" t="s">
        <v>18</v>
      </c>
      <c r="O10" s="13"/>
      <c r="P10" s="13" t="s">
        <v>19</v>
      </c>
      <c r="Q10" s="13"/>
    </row>
    <row r="11" spans="1:18" ht="54.6" customHeight="1" x14ac:dyDescent="0.35">
      <c r="A11" s="1">
        <v>1343005</v>
      </c>
      <c r="B11" s="11">
        <v>1</v>
      </c>
      <c r="C11" s="14" t="s">
        <v>20</v>
      </c>
      <c r="D11" s="14">
        <v>5000</v>
      </c>
      <c r="E11" s="30">
        <v>546.27</v>
      </c>
      <c r="F11" s="16">
        <v>16494</v>
      </c>
      <c r="G11" s="17">
        <v>0.99</v>
      </c>
      <c r="H11" s="17">
        <v>1.4</v>
      </c>
      <c r="I11" s="18">
        <v>0.57999999999999996</v>
      </c>
      <c r="J11" s="18">
        <v>1</v>
      </c>
      <c r="K11" s="18">
        <f t="shared" ref="K11:K30" si="0">G11*H11*I11*J11</f>
        <v>0.80387999999999993</v>
      </c>
      <c r="L11" s="35">
        <v>0.80600000000000005</v>
      </c>
      <c r="M11" s="54">
        <f>ROUND(E11*F11*$L$11,2)</f>
        <v>7262202.9699999997</v>
      </c>
      <c r="N11" s="54">
        <f t="shared" ref="N11:N30" si="1">M11/12*7</f>
        <v>4236285.0658333329</v>
      </c>
      <c r="O11" s="54">
        <v>6856744.9861799991</v>
      </c>
      <c r="P11" s="54">
        <f>O11/12*5</f>
        <v>2856977.0775749995</v>
      </c>
      <c r="Q11" s="54">
        <f>N11+P11</f>
        <v>7093262.143408332</v>
      </c>
    </row>
    <row r="12" spans="1:18" ht="53.4" customHeight="1" x14ac:dyDescent="0.35">
      <c r="A12" s="1">
        <v>1340004</v>
      </c>
      <c r="B12" s="11">
        <v>2</v>
      </c>
      <c r="C12" s="15" t="s">
        <v>21</v>
      </c>
      <c r="D12" s="14">
        <v>13300</v>
      </c>
      <c r="E12" s="30">
        <v>546.27</v>
      </c>
      <c r="F12" s="16">
        <v>60422</v>
      </c>
      <c r="G12" s="17">
        <v>0.99</v>
      </c>
      <c r="H12" s="17">
        <v>1.4</v>
      </c>
      <c r="I12" s="18">
        <v>0.57999999999999996</v>
      </c>
      <c r="J12" s="18">
        <v>1</v>
      </c>
      <c r="K12" s="18">
        <f t="shared" si="0"/>
        <v>0.80387999999999993</v>
      </c>
      <c r="L12" s="36"/>
      <c r="M12" s="54">
        <f>ROUND(E12*F12*$L$11,2)</f>
        <v>26603421.109999999</v>
      </c>
      <c r="N12" s="54">
        <f t="shared" si="1"/>
        <v>15518662.314166667</v>
      </c>
      <c r="O12" s="54">
        <v>25118118.440339997</v>
      </c>
      <c r="P12" s="54">
        <f t="shared" ref="P12:P30" si="2">O12/12*5</f>
        <v>10465882.683474999</v>
      </c>
      <c r="Q12" s="54">
        <f t="shared" ref="Q12:Q30" si="3">N12+P12</f>
        <v>25984544.997641668</v>
      </c>
    </row>
    <row r="13" spans="1:18" ht="60.6" customHeight="1" x14ac:dyDescent="0.35">
      <c r="A13" s="1">
        <v>1340011</v>
      </c>
      <c r="B13" s="11">
        <v>3</v>
      </c>
      <c r="C13" s="15" t="s">
        <v>22</v>
      </c>
      <c r="D13" s="14">
        <v>6000</v>
      </c>
      <c r="E13" s="30">
        <v>546.27</v>
      </c>
      <c r="F13" s="16">
        <v>18917</v>
      </c>
      <c r="G13" s="17">
        <v>0.99</v>
      </c>
      <c r="H13" s="17">
        <v>1.4</v>
      </c>
      <c r="I13" s="18">
        <v>0.57999999999999996</v>
      </c>
      <c r="J13" s="18">
        <v>1</v>
      </c>
      <c r="K13" s="18">
        <f t="shared" si="0"/>
        <v>0.80387999999999993</v>
      </c>
      <c r="L13" s="36"/>
      <c r="M13" s="54">
        <f>ROUND(E13*F13*$L$11,2)</f>
        <v>8329034.4100000001</v>
      </c>
      <c r="N13" s="54">
        <f t="shared" si="1"/>
        <v>4858603.4058333328</v>
      </c>
      <c r="O13" s="54">
        <v>7864013.8779899999</v>
      </c>
      <c r="P13" s="54">
        <f t="shared" si="2"/>
        <v>3276672.4491625</v>
      </c>
      <c r="Q13" s="54">
        <f t="shared" si="3"/>
        <v>8135275.8549958328</v>
      </c>
    </row>
    <row r="14" spans="1:18" ht="55.2" customHeight="1" x14ac:dyDescent="0.35">
      <c r="B14" s="11">
        <v>4</v>
      </c>
      <c r="C14" s="15" t="s">
        <v>23</v>
      </c>
      <c r="D14" s="14">
        <v>7000</v>
      </c>
      <c r="E14" s="30">
        <v>546.27</v>
      </c>
      <c r="F14" s="16">
        <v>25360</v>
      </c>
      <c r="G14" s="17">
        <v>1</v>
      </c>
      <c r="H14" s="17">
        <v>1.4</v>
      </c>
      <c r="I14" s="18">
        <v>0.57999999999999996</v>
      </c>
      <c r="J14" s="18">
        <v>1</v>
      </c>
      <c r="K14" s="18">
        <f t="shared" si="0"/>
        <v>0.81199999999999994</v>
      </c>
      <c r="L14" s="37"/>
      <c r="M14" s="54">
        <f>ROUND(E14*F14*$L$11,2)</f>
        <v>11165846.199999999</v>
      </c>
      <c r="N14" s="54">
        <f t="shared" si="1"/>
        <v>6513410.2833333323</v>
      </c>
      <c r="O14" s="54">
        <v>10542442.8792</v>
      </c>
      <c r="P14" s="54">
        <f t="shared" si="2"/>
        <v>4392684.5329999998</v>
      </c>
      <c r="Q14" s="54">
        <f t="shared" si="3"/>
        <v>10906094.816333331</v>
      </c>
    </row>
    <row r="15" spans="1:18" ht="52.2" customHeight="1" x14ac:dyDescent="0.35">
      <c r="A15" s="1">
        <v>1340003</v>
      </c>
      <c r="B15" s="11">
        <v>5</v>
      </c>
      <c r="C15" s="15" t="s">
        <v>24</v>
      </c>
      <c r="D15" s="14">
        <v>860</v>
      </c>
      <c r="E15" s="30">
        <v>546.27</v>
      </c>
      <c r="F15" s="16">
        <v>2377</v>
      </c>
      <c r="G15" s="17">
        <v>0.94</v>
      </c>
      <c r="H15" s="17">
        <v>1.68</v>
      </c>
      <c r="I15" s="18">
        <v>0.57999999999999996</v>
      </c>
      <c r="J15" s="18">
        <v>1</v>
      </c>
      <c r="K15" s="18">
        <f t="shared" si="0"/>
        <v>0.91593599999999986</v>
      </c>
      <c r="L15" s="35">
        <v>0.93500000000000005</v>
      </c>
      <c r="M15" s="54">
        <f>ROUND(E15*F15*$L$15,2)</f>
        <v>1214082.3400000001</v>
      </c>
      <c r="N15" s="54">
        <f t="shared" si="1"/>
        <v>708214.69833333336</v>
      </c>
      <c r="O15" s="54">
        <v>1173829.34616</v>
      </c>
      <c r="P15" s="54">
        <f t="shared" si="2"/>
        <v>489095.56089999998</v>
      </c>
      <c r="Q15" s="54">
        <f t="shared" si="3"/>
        <v>1197310.2592333334</v>
      </c>
    </row>
    <row r="16" spans="1:18" ht="52.2" customHeight="1" x14ac:dyDescent="0.35">
      <c r="A16" s="1">
        <v>1343008</v>
      </c>
      <c r="B16" s="29">
        <v>6</v>
      </c>
      <c r="C16" s="15" t="s">
        <v>25</v>
      </c>
      <c r="D16" s="14">
        <v>7900</v>
      </c>
      <c r="E16" s="30">
        <v>546.27</v>
      </c>
      <c r="F16" s="16">
        <v>30492</v>
      </c>
      <c r="G16" s="17">
        <v>0.96</v>
      </c>
      <c r="H16" s="17">
        <v>1.68</v>
      </c>
      <c r="I16" s="18">
        <v>0.57999999999999996</v>
      </c>
      <c r="J16" s="18">
        <v>1</v>
      </c>
      <c r="K16" s="18">
        <f t="shared" si="0"/>
        <v>0.93542399999999981</v>
      </c>
      <c r="L16" s="36"/>
      <c r="M16" s="54">
        <f t="shared" ref="M16:M19" si="4">ROUND(E16*F16*$L$15,2)</f>
        <v>15574168.630000001</v>
      </c>
      <c r="N16" s="54">
        <f t="shared" si="1"/>
        <v>9084931.7008333337</v>
      </c>
      <c r="O16" s="54">
        <v>15057805.81536</v>
      </c>
      <c r="P16" s="54">
        <f t="shared" si="2"/>
        <v>6274085.7564000003</v>
      </c>
      <c r="Q16" s="54">
        <f t="shared" si="3"/>
        <v>15359017.457233334</v>
      </c>
    </row>
    <row r="17" spans="1:17" ht="52.95" customHeight="1" x14ac:dyDescent="0.35">
      <c r="A17" s="1">
        <v>1340013</v>
      </c>
      <c r="B17" s="29">
        <v>7</v>
      </c>
      <c r="C17" s="15" t="s">
        <v>26</v>
      </c>
      <c r="D17" s="14">
        <v>7700</v>
      </c>
      <c r="E17" s="30">
        <v>546.27</v>
      </c>
      <c r="F17" s="16">
        <v>26055</v>
      </c>
      <c r="G17" s="17">
        <v>0.96</v>
      </c>
      <c r="H17" s="17">
        <v>1.68</v>
      </c>
      <c r="I17" s="18">
        <v>0.57999999999999996</v>
      </c>
      <c r="J17" s="18">
        <v>1</v>
      </c>
      <c r="K17" s="18">
        <f t="shared" si="0"/>
        <v>0.93542399999999981</v>
      </c>
      <c r="L17" s="36"/>
      <c r="M17" s="54">
        <f t="shared" si="4"/>
        <v>13307915.630000001</v>
      </c>
      <c r="N17" s="54">
        <f t="shared" si="1"/>
        <v>7762950.7841666676</v>
      </c>
      <c r="O17" s="54">
        <v>12866690.624399999</v>
      </c>
      <c r="P17" s="54">
        <f t="shared" si="2"/>
        <v>5361121.0934999995</v>
      </c>
      <c r="Q17" s="54">
        <f t="shared" si="3"/>
        <v>13124071.877666667</v>
      </c>
    </row>
    <row r="18" spans="1:17" ht="58.2" customHeight="1" x14ac:dyDescent="0.35">
      <c r="A18" s="1">
        <v>1340002</v>
      </c>
      <c r="B18" s="29">
        <v>8</v>
      </c>
      <c r="C18" s="15" t="s">
        <v>27</v>
      </c>
      <c r="D18" s="14">
        <v>1000</v>
      </c>
      <c r="E18" s="30">
        <v>546.27</v>
      </c>
      <c r="F18" s="16">
        <v>5705</v>
      </c>
      <c r="G18" s="17">
        <v>0.96</v>
      </c>
      <c r="H18" s="17">
        <v>1.68</v>
      </c>
      <c r="I18" s="18">
        <v>0.57999999999999996</v>
      </c>
      <c r="J18" s="18">
        <v>1</v>
      </c>
      <c r="K18" s="18">
        <f t="shared" si="0"/>
        <v>0.93542399999999981</v>
      </c>
      <c r="L18" s="36"/>
      <c r="M18" s="54">
        <f t="shared" si="4"/>
        <v>2913899.78</v>
      </c>
      <c r="N18" s="54">
        <f t="shared" si="1"/>
        <v>1699774.8716666666</v>
      </c>
      <c r="O18" s="54">
        <v>2817289.1964000002</v>
      </c>
      <c r="P18" s="54">
        <f t="shared" si="2"/>
        <v>1173870.4985000002</v>
      </c>
      <c r="Q18" s="54">
        <f t="shared" si="3"/>
        <v>2873645.3701666668</v>
      </c>
    </row>
    <row r="19" spans="1:17" ht="60.6" customHeight="1" x14ac:dyDescent="0.35">
      <c r="B19" s="29">
        <v>9</v>
      </c>
      <c r="C19" s="15" t="s">
        <v>28</v>
      </c>
      <c r="D19" s="14">
        <v>5400</v>
      </c>
      <c r="E19" s="30">
        <v>546.27</v>
      </c>
      <c r="F19" s="16">
        <v>20481</v>
      </c>
      <c r="G19" s="17">
        <v>0.96</v>
      </c>
      <c r="H19" s="17">
        <v>1.68</v>
      </c>
      <c r="I19" s="18">
        <v>0.57999999999999996</v>
      </c>
      <c r="J19" s="18">
        <v>1</v>
      </c>
      <c r="K19" s="18">
        <f t="shared" si="0"/>
        <v>0.93542399999999981</v>
      </c>
      <c r="L19" s="37"/>
      <c r="M19" s="54">
        <f t="shared" si="4"/>
        <v>10460925.74</v>
      </c>
      <c r="N19" s="54">
        <f t="shared" si="1"/>
        <v>6102206.6816666666</v>
      </c>
      <c r="O19" s="54">
        <v>10114092.906479999</v>
      </c>
      <c r="P19" s="54">
        <f t="shared" si="2"/>
        <v>4214205.3777000001</v>
      </c>
      <c r="Q19" s="54">
        <f t="shared" si="3"/>
        <v>10316412.059366666</v>
      </c>
    </row>
    <row r="20" spans="1:17" ht="51.6" customHeight="1" x14ac:dyDescent="0.35">
      <c r="A20" s="1">
        <v>1340007</v>
      </c>
      <c r="B20" s="29">
        <v>10</v>
      </c>
      <c r="C20" s="15" t="s">
        <v>29</v>
      </c>
      <c r="D20" s="14">
        <v>13000</v>
      </c>
      <c r="E20" s="30">
        <v>546.27</v>
      </c>
      <c r="F20" s="16">
        <v>41472</v>
      </c>
      <c r="G20" s="17">
        <v>0.98</v>
      </c>
      <c r="H20" s="17">
        <v>1.68</v>
      </c>
      <c r="I20" s="18">
        <v>0.57999999999999996</v>
      </c>
      <c r="J20" s="18">
        <v>1</v>
      </c>
      <c r="K20" s="18">
        <f t="shared" si="0"/>
        <v>0.95491199999999987</v>
      </c>
      <c r="L20" s="35">
        <v>0.98799999999999999</v>
      </c>
      <c r="M20" s="54">
        <f>ROUND(E20*F20*$L$20,2)</f>
        <v>22383050.530000001</v>
      </c>
      <c r="N20" s="54">
        <f t="shared" si="1"/>
        <v>13056779.475833334</v>
      </c>
      <c r="O20" s="54">
        <v>20480038.133759998</v>
      </c>
      <c r="P20" s="54">
        <f t="shared" si="2"/>
        <v>8533349.2223999985</v>
      </c>
      <c r="Q20" s="54">
        <f t="shared" si="3"/>
        <v>21590128.698233332</v>
      </c>
    </row>
    <row r="21" spans="1:17" ht="56.4" customHeight="1" x14ac:dyDescent="0.35">
      <c r="A21" s="1">
        <v>1340014</v>
      </c>
      <c r="B21" s="29">
        <v>11</v>
      </c>
      <c r="C21" s="15" t="s">
        <v>30</v>
      </c>
      <c r="D21" s="14">
        <v>20230</v>
      </c>
      <c r="E21" s="30">
        <v>546.27</v>
      </c>
      <c r="F21" s="16">
        <v>69139</v>
      </c>
      <c r="G21" s="17">
        <v>1</v>
      </c>
      <c r="H21" s="17">
        <v>1.68</v>
      </c>
      <c r="I21" s="18">
        <v>0.57999999999999996</v>
      </c>
      <c r="J21" s="18">
        <v>1</v>
      </c>
      <c r="K21" s="18">
        <f t="shared" si="0"/>
        <v>0.97439999999999993</v>
      </c>
      <c r="L21" s="36"/>
      <c r="M21" s="54">
        <f t="shared" ref="M21:M22" si="5">ROUND(E21*F21*$L$20,2)</f>
        <v>37315338.789999999</v>
      </c>
      <c r="N21" s="54">
        <f t="shared" si="1"/>
        <v>21767280.960833333</v>
      </c>
      <c r="O21" s="54">
        <v>34142779.623120002</v>
      </c>
      <c r="P21" s="54">
        <f t="shared" si="2"/>
        <v>14226158.176300002</v>
      </c>
      <c r="Q21" s="54">
        <f t="shared" si="3"/>
        <v>35993439.137133338</v>
      </c>
    </row>
    <row r="22" spans="1:17" ht="51" customHeight="1" x14ac:dyDescent="0.35">
      <c r="A22" s="1">
        <v>1340006</v>
      </c>
      <c r="B22" s="29">
        <v>12</v>
      </c>
      <c r="C22" s="15" t="s">
        <v>31</v>
      </c>
      <c r="D22" s="14">
        <v>9000</v>
      </c>
      <c r="E22" s="30">
        <v>546.27</v>
      </c>
      <c r="F22" s="16">
        <v>36506</v>
      </c>
      <c r="G22" s="17">
        <v>0.98</v>
      </c>
      <c r="H22" s="17">
        <v>1.68</v>
      </c>
      <c r="I22" s="18">
        <v>0.57999999999999996</v>
      </c>
      <c r="J22" s="18">
        <v>1.099</v>
      </c>
      <c r="K22" s="18">
        <f t="shared" si="0"/>
        <v>1.0494482879999998</v>
      </c>
      <c r="L22" s="37"/>
      <c r="M22" s="54">
        <f t="shared" si="5"/>
        <v>19702827.030000001</v>
      </c>
      <c r="N22" s="54">
        <f t="shared" si="1"/>
        <v>11493315.767500002</v>
      </c>
      <c r="O22" s="54">
        <v>18027687.88848</v>
      </c>
      <c r="P22" s="54">
        <f t="shared" si="2"/>
        <v>7511536.6202000007</v>
      </c>
      <c r="Q22" s="54">
        <f t="shared" si="3"/>
        <v>19004852.387700003</v>
      </c>
    </row>
    <row r="23" spans="1:17" ht="56.4" customHeight="1" x14ac:dyDescent="0.35">
      <c r="A23" s="1">
        <v>1343001</v>
      </c>
      <c r="B23" s="29">
        <v>13</v>
      </c>
      <c r="C23" s="15" t="s">
        <v>32</v>
      </c>
      <c r="D23" s="14">
        <v>6765</v>
      </c>
      <c r="E23" s="30">
        <v>546.27</v>
      </c>
      <c r="F23" s="16">
        <v>23314</v>
      </c>
      <c r="G23" s="17">
        <v>0.99</v>
      </c>
      <c r="H23" s="17">
        <v>1.4</v>
      </c>
      <c r="I23" s="18">
        <v>0.57999999999999996</v>
      </c>
      <c r="J23" s="18">
        <v>1.335</v>
      </c>
      <c r="K23" s="18">
        <f t="shared" si="0"/>
        <v>1.0731797999999999</v>
      </c>
      <c r="L23" s="35">
        <v>1.129</v>
      </c>
      <c r="M23" s="54">
        <f>ROUND(E23*F23*$L$23,2)</f>
        <v>14378649.08</v>
      </c>
      <c r="N23" s="54">
        <f t="shared" si="1"/>
        <v>8387545.2966666659</v>
      </c>
      <c r="O23" s="54">
        <v>9691897.211579999</v>
      </c>
      <c r="P23" s="54">
        <f t="shared" si="2"/>
        <v>4038290.5048249993</v>
      </c>
      <c r="Q23" s="54">
        <f t="shared" si="3"/>
        <v>12425835.801491665</v>
      </c>
    </row>
    <row r="24" spans="1:17" ht="58.2" customHeight="1" x14ac:dyDescent="0.35">
      <c r="B24" s="29">
        <v>14</v>
      </c>
      <c r="C24" s="15" t="s">
        <v>33</v>
      </c>
      <c r="D24" s="14">
        <v>14000</v>
      </c>
      <c r="E24" s="30">
        <v>546.27</v>
      </c>
      <c r="F24" s="16">
        <v>52588</v>
      </c>
      <c r="G24" s="17">
        <v>0.98</v>
      </c>
      <c r="H24" s="17">
        <v>1.4</v>
      </c>
      <c r="I24" s="18">
        <v>0.57999999999999996</v>
      </c>
      <c r="J24" s="18">
        <v>1.45</v>
      </c>
      <c r="K24" s="18">
        <f t="shared" si="0"/>
        <v>1.1538519999999999</v>
      </c>
      <c r="L24" s="37"/>
      <c r="M24" s="54">
        <f>ROUND(E24*F24*$L$23,2)</f>
        <v>32433061.59</v>
      </c>
      <c r="N24" s="54">
        <f t="shared" si="1"/>
        <v>18919285.927499998</v>
      </c>
      <c r="O24" s="54">
        <v>21861434.784359999</v>
      </c>
      <c r="P24" s="54">
        <f t="shared" si="2"/>
        <v>9108931.160149999</v>
      </c>
      <c r="Q24" s="54">
        <f t="shared" si="3"/>
        <v>28028217.087649997</v>
      </c>
    </row>
    <row r="25" spans="1:17" ht="61.95" customHeight="1" x14ac:dyDescent="0.35">
      <c r="A25" s="1">
        <v>1340001</v>
      </c>
      <c r="B25" s="29">
        <v>15</v>
      </c>
      <c r="C25" s="15" t="s">
        <v>34</v>
      </c>
      <c r="D25" s="14">
        <v>2000</v>
      </c>
      <c r="E25" s="30">
        <v>546.27</v>
      </c>
      <c r="F25" s="16">
        <v>2599</v>
      </c>
      <c r="G25" s="17">
        <v>0.94</v>
      </c>
      <c r="H25" s="17">
        <v>2.23</v>
      </c>
      <c r="I25" s="18">
        <v>0.57999999999999996</v>
      </c>
      <c r="J25" s="18">
        <v>1</v>
      </c>
      <c r="K25" s="18">
        <f t="shared" si="0"/>
        <v>1.2157959999999999</v>
      </c>
      <c r="L25" s="35">
        <v>1.3320000000000001</v>
      </c>
      <c r="M25" s="54">
        <f>ROUND(E25*F25*$L$25,2)</f>
        <v>1891114.63</v>
      </c>
      <c r="N25" s="54">
        <f t="shared" si="1"/>
        <v>1103150.2008333334</v>
      </c>
      <c r="O25" s="54">
        <v>1756237.8380100001</v>
      </c>
      <c r="P25" s="54">
        <f t="shared" si="2"/>
        <v>731765.7658375001</v>
      </c>
      <c r="Q25" s="54">
        <f t="shared" si="3"/>
        <v>1834915.9666708335</v>
      </c>
    </row>
    <row r="26" spans="1:17" ht="51.6" customHeight="1" x14ac:dyDescent="0.35">
      <c r="B26" s="29">
        <v>16</v>
      </c>
      <c r="C26" s="15" t="s">
        <v>35</v>
      </c>
      <c r="D26" s="14">
        <v>10000</v>
      </c>
      <c r="E26" s="30">
        <v>546.27</v>
      </c>
      <c r="F26" s="16">
        <v>33385</v>
      </c>
      <c r="G26" s="17">
        <v>0.97</v>
      </c>
      <c r="H26" s="17">
        <v>1.68</v>
      </c>
      <c r="I26" s="18">
        <v>0.57999999999999996</v>
      </c>
      <c r="J26" s="18">
        <v>1.323</v>
      </c>
      <c r="K26" s="18">
        <f t="shared" si="0"/>
        <v>1.2504572639999998</v>
      </c>
      <c r="L26" s="36"/>
      <c r="M26" s="54">
        <f t="shared" ref="M26:M28" si="6">ROUND(E26*F26*$L$25,2)</f>
        <v>24291982.300000001</v>
      </c>
      <c r="N26" s="54">
        <f t="shared" si="1"/>
        <v>14170323.008333333</v>
      </c>
      <c r="O26" s="54">
        <v>16486450.4508</v>
      </c>
      <c r="P26" s="54">
        <f t="shared" si="2"/>
        <v>6869354.3544999994</v>
      </c>
      <c r="Q26" s="54">
        <f t="shared" si="3"/>
        <v>21039677.362833332</v>
      </c>
    </row>
    <row r="27" spans="1:17" ht="54.6" customHeight="1" x14ac:dyDescent="0.35">
      <c r="A27" s="1">
        <v>1340010</v>
      </c>
      <c r="B27" s="29">
        <v>17</v>
      </c>
      <c r="C27" s="15" t="s">
        <v>36</v>
      </c>
      <c r="D27" s="14">
        <v>10000</v>
      </c>
      <c r="E27" s="30">
        <v>546.27</v>
      </c>
      <c r="F27" s="16">
        <v>35825</v>
      </c>
      <c r="G27" s="17">
        <v>0.98</v>
      </c>
      <c r="H27" s="17">
        <v>1.68</v>
      </c>
      <c r="I27" s="18">
        <v>0.57999999999999996</v>
      </c>
      <c r="J27" s="18">
        <v>1.4590000000000001</v>
      </c>
      <c r="K27" s="18">
        <f t="shared" si="0"/>
        <v>1.3932166079999999</v>
      </c>
      <c r="L27" s="36"/>
      <c r="M27" s="54">
        <f t="shared" si="6"/>
        <v>26067403.5</v>
      </c>
      <c r="N27" s="54">
        <f t="shared" si="1"/>
        <v>15205985.375</v>
      </c>
      <c r="O27" s="54">
        <v>17691390.966000002</v>
      </c>
      <c r="P27" s="54">
        <f t="shared" si="2"/>
        <v>7371412.9025000008</v>
      </c>
      <c r="Q27" s="54">
        <f t="shared" si="3"/>
        <v>22577398.2775</v>
      </c>
    </row>
    <row r="28" spans="1:17" ht="57" customHeight="1" x14ac:dyDescent="0.35">
      <c r="A28" s="1">
        <v>1340012</v>
      </c>
      <c r="B28" s="29">
        <v>18</v>
      </c>
      <c r="C28" s="15" t="s">
        <v>37</v>
      </c>
      <c r="D28" s="14">
        <v>2200</v>
      </c>
      <c r="E28" s="30">
        <v>546.27</v>
      </c>
      <c r="F28" s="16">
        <v>8618</v>
      </c>
      <c r="G28" s="17">
        <v>0.96</v>
      </c>
      <c r="H28" s="17">
        <v>2.57</v>
      </c>
      <c r="I28" s="18">
        <v>0.57999999999999996</v>
      </c>
      <c r="J28" s="18">
        <v>1</v>
      </c>
      <c r="K28" s="18">
        <f t="shared" si="0"/>
        <v>1.4309759999999996</v>
      </c>
      <c r="L28" s="37"/>
      <c r="M28" s="54">
        <f t="shared" si="6"/>
        <v>6270729.4699999997</v>
      </c>
      <c r="N28" s="54">
        <f t="shared" si="1"/>
        <v>3657925.5241666664</v>
      </c>
      <c r="O28" s="54">
        <v>5823492.7618199997</v>
      </c>
      <c r="P28" s="54">
        <f t="shared" si="2"/>
        <v>2426455.317425</v>
      </c>
      <c r="Q28" s="54">
        <f t="shared" si="3"/>
        <v>6084380.8415916665</v>
      </c>
    </row>
    <row r="29" spans="1:17" ht="52.95" customHeight="1" x14ac:dyDescent="0.35">
      <c r="A29" s="1">
        <v>2310001</v>
      </c>
      <c r="B29" s="29">
        <v>19</v>
      </c>
      <c r="C29" s="15" t="s">
        <v>43</v>
      </c>
      <c r="D29" s="14">
        <v>209858</v>
      </c>
      <c r="E29" s="30">
        <v>546.27</v>
      </c>
      <c r="F29" s="16">
        <v>591488</v>
      </c>
      <c r="G29" s="17">
        <v>1.02</v>
      </c>
      <c r="H29" s="17">
        <v>1.4</v>
      </c>
      <c r="I29" s="18">
        <v>1.2989999999999999</v>
      </c>
      <c r="J29" s="18">
        <v>1</v>
      </c>
      <c r="K29" s="18">
        <f t="shared" si="0"/>
        <v>1.8549719999999998</v>
      </c>
      <c r="L29" s="19">
        <v>1.855</v>
      </c>
      <c r="M29" s="54">
        <f>ROUND(E29*F29*$L$29,2)</f>
        <v>599373037.79999995</v>
      </c>
      <c r="N29" s="54">
        <f t="shared" si="1"/>
        <v>349634272.05000001</v>
      </c>
      <c r="O29" s="54">
        <v>609389514.44735992</v>
      </c>
      <c r="P29" s="54">
        <f t="shared" si="2"/>
        <v>253912297.68639997</v>
      </c>
      <c r="Q29" s="54">
        <f t="shared" si="3"/>
        <v>603546569.73640001</v>
      </c>
    </row>
    <row r="30" spans="1:17" ht="74.400000000000006" customHeight="1" x14ac:dyDescent="0.35">
      <c r="A30" s="1">
        <v>3310001</v>
      </c>
      <c r="B30" s="29">
        <v>20</v>
      </c>
      <c r="C30" s="15" t="s">
        <v>42</v>
      </c>
      <c r="D30" s="14">
        <v>92000</v>
      </c>
      <c r="E30" s="30">
        <v>546.27</v>
      </c>
      <c r="F30" s="16">
        <v>257793</v>
      </c>
      <c r="G30" s="17">
        <v>1</v>
      </c>
      <c r="H30" s="17">
        <v>1.68</v>
      </c>
      <c r="I30" s="18">
        <v>1.4139999999999999</v>
      </c>
      <c r="J30" s="18">
        <v>1</v>
      </c>
      <c r="K30" s="18">
        <f t="shared" si="0"/>
        <v>2.3755199999999999</v>
      </c>
      <c r="L30" s="19">
        <v>2.3759999999999999</v>
      </c>
      <c r="M30" s="54">
        <f>ROUND(E30*F30*$L$30,2)</f>
        <v>334599207.08999997</v>
      </c>
      <c r="N30" s="54">
        <f t="shared" si="1"/>
        <v>195182870.80249998</v>
      </c>
      <c r="O30" s="54">
        <v>370931949.27773994</v>
      </c>
      <c r="P30" s="54">
        <f t="shared" si="2"/>
        <v>154554978.86572498</v>
      </c>
      <c r="Q30" s="54">
        <f t="shared" si="3"/>
        <v>349737849.66822493</v>
      </c>
    </row>
    <row r="31" spans="1:17" s="20" customFormat="1" ht="31.5" customHeight="1" x14ac:dyDescent="0.35">
      <c r="B31" s="21"/>
      <c r="C31" s="22" t="s">
        <v>38</v>
      </c>
      <c r="D31" s="23">
        <v>443213</v>
      </c>
      <c r="E31" s="24"/>
      <c r="F31" s="23">
        <v>1359030</v>
      </c>
      <c r="G31" s="17"/>
      <c r="H31" s="17"/>
      <c r="I31" s="25"/>
      <c r="J31" s="23"/>
      <c r="K31" s="16"/>
      <c r="L31" s="16"/>
      <c r="M31" s="55">
        <f>SUM(M11:M30)</f>
        <v>1215537898.6199999</v>
      </c>
      <c r="N31" s="16">
        <f>SUM(N11:N30)</f>
        <v>709063774.19500005</v>
      </c>
      <c r="O31" s="55">
        <v>1218693901.4555395</v>
      </c>
      <c r="P31" s="16">
        <f>SUM(P11:P30)</f>
        <v>507789125.60647494</v>
      </c>
      <c r="Q31" s="55">
        <f>SUM(Q11:Q30)</f>
        <v>1216852899.801475</v>
      </c>
    </row>
    <row r="32" spans="1:17" ht="60" customHeight="1" x14ac:dyDescent="0.35">
      <c r="C32" s="31"/>
      <c r="D32" s="31"/>
      <c r="E32" s="31"/>
      <c r="F32" s="31"/>
      <c r="G32" s="31"/>
      <c r="H32" s="31"/>
      <c r="I32" s="31"/>
      <c r="J32" s="26"/>
      <c r="K32" s="26"/>
      <c r="L32" s="26"/>
      <c r="M32" s="27"/>
      <c r="N32" s="27"/>
    </row>
    <row r="33" spans="13:17" x14ac:dyDescent="0.35">
      <c r="M33" s="27"/>
      <c r="N33" s="27"/>
    </row>
    <row r="34" spans="13:17" x14ac:dyDescent="0.35">
      <c r="M34" s="27"/>
      <c r="N34" s="27"/>
      <c r="Q34" s="28"/>
    </row>
    <row r="38" spans="13:17" hidden="1" x14ac:dyDescent="0.35"/>
  </sheetData>
  <autoFilter ref="A10:O30">
    <sortState ref="A10:O30">
      <sortCondition ref="K9:K29"/>
    </sortState>
  </autoFilter>
  <mergeCells count="22">
    <mergeCell ref="L1:Q1"/>
    <mergeCell ref="L2:Q2"/>
    <mergeCell ref="B7:B9"/>
    <mergeCell ref="C7:C9"/>
    <mergeCell ref="D7:D9"/>
    <mergeCell ref="E7:E9"/>
    <mergeCell ref="F7:F9"/>
    <mergeCell ref="O7:O8"/>
    <mergeCell ref="Q7:Q8"/>
    <mergeCell ref="C4:L4"/>
    <mergeCell ref="Q4:R4"/>
    <mergeCell ref="L3:Q3"/>
    <mergeCell ref="C32:I32"/>
    <mergeCell ref="G7:J7"/>
    <mergeCell ref="K7:K8"/>
    <mergeCell ref="L7:L8"/>
    <mergeCell ref="M7:M8"/>
    <mergeCell ref="L11:L14"/>
    <mergeCell ref="L15:L19"/>
    <mergeCell ref="L20:L22"/>
    <mergeCell ref="L23:L24"/>
    <mergeCell ref="L25:L28"/>
  </mergeCells>
  <pageMargins left="0.59055118110236227" right="0.15748031496062992" top="0.52" bottom="0.19685039370078741" header="0.15748031496062992" footer="0.15748031496062992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СМП 2016  (2)</vt:lpstr>
      <vt:lpstr>'СМП 2016  (2)'!Заголовки_для_печати</vt:lpstr>
      <vt:lpstr>'СМП 2016 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cp:lastPrinted>2016-07-06T05:44:08Z</cp:lastPrinted>
  <dcterms:created xsi:type="dcterms:W3CDTF">2016-07-04T07:32:01Z</dcterms:created>
  <dcterms:modified xsi:type="dcterms:W3CDTF">2016-07-06T05:44:31Z</dcterms:modified>
</cp:coreProperties>
</file>